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425" tabRatio="958"/>
  </bookViews>
  <sheets>
    <sheet name="Beräkningar" sheetId="10" r:id="rId1"/>
    <sheet name="Enkel översikt" sheetId="3" r:id="rId2"/>
    <sheet name="Avancerad översikt" sheetId="1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0" l="1"/>
  <c r="D5" i="11" l="1"/>
  <c r="D6" i="11" s="1"/>
  <c r="C5" i="11"/>
  <c r="C6" i="11" s="1"/>
  <c r="B5" i="11"/>
  <c r="B6" i="11" s="1"/>
  <c r="D4" i="11"/>
  <c r="C4" i="11"/>
  <c r="B4" i="11"/>
  <c r="D3" i="11"/>
  <c r="C3" i="11"/>
  <c r="B3" i="11"/>
  <c r="B11" i="3"/>
  <c r="B10" i="11" l="1"/>
  <c r="D10" i="11"/>
  <c r="C10" i="11"/>
  <c r="B13" i="11"/>
  <c r="E22" i="10"/>
  <c r="E21" i="10"/>
  <c r="B12" i="11" l="1"/>
  <c r="D6" i="3"/>
  <c r="D8" i="3" s="1"/>
  <c r="C6" i="3"/>
  <c r="C8" i="3" l="1"/>
  <c r="B6" i="3"/>
  <c r="B8" i="3" s="1"/>
  <c r="B10" i="3" l="1"/>
  <c r="E20" i="10"/>
  <c r="E23" i="10" l="1"/>
  <c r="C26" i="10" s="1"/>
  <c r="C29" i="10" l="1"/>
  <c r="C31" i="10"/>
  <c r="C27" i="10"/>
  <c r="C30" i="10"/>
  <c r="C28" i="10"/>
  <c r="C33" i="10" l="1"/>
  <c r="B12" i="3" l="1"/>
  <c r="B14" i="11"/>
  <c r="B16" i="11" l="1"/>
  <c r="B19" i="11"/>
  <c r="B20" i="11"/>
</calcChain>
</file>

<file path=xl/sharedStrings.xml><?xml version="1.0" encoding="utf-8"?>
<sst xmlns="http://schemas.openxmlformats.org/spreadsheetml/2006/main" count="79" uniqueCount="58">
  <si>
    <t>Antal efteranmälda</t>
  </si>
  <si>
    <t>Totalt</t>
  </si>
  <si>
    <t>Intervall och procentsats</t>
  </si>
  <si>
    <t>Sex anmälningsavgiftsintervall med ökande procentsatser enligt nedan tabell.</t>
  </si>
  <si>
    <t xml:space="preserve">Anmälningsavgiftsintervall </t>
  </si>
  <si>
    <t>Procentsats som tas ut på anmälningsavgiften inom varje intervall</t>
  </si>
  <si>
    <t>Nivå 1</t>
  </si>
  <si>
    <t>0 – 2 500 kr</t>
  </si>
  <si>
    <t>Nivå 2</t>
  </si>
  <si>
    <t>2 500 – 5 000</t>
  </si>
  <si>
    <t>Nivå 3</t>
  </si>
  <si>
    <t>5 000- 50 000</t>
  </si>
  <si>
    <t>Nivå 4</t>
  </si>
  <si>
    <t>50 000 - 100 000</t>
  </si>
  <si>
    <t>Nivå 5</t>
  </si>
  <si>
    <t>100 000 – 200 000</t>
  </si>
  <si>
    <t>Nivå 6</t>
  </si>
  <si>
    <t>200 000 och över</t>
  </si>
  <si>
    <t>Summa anmälningsavgifter</t>
  </si>
  <si>
    <t>Anmälningsavgift</t>
  </si>
  <si>
    <t>Antal anmälda</t>
  </si>
  <si>
    <t>Summa</t>
  </si>
  <si>
    <t>Elitklasser</t>
  </si>
  <si>
    <t>Elit</t>
  </si>
  <si>
    <t>Vuxen</t>
  </si>
  <si>
    <t>Ungdom</t>
  </si>
  <si>
    <t>Vuxna</t>
  </si>
  <si>
    <t>Beskattningsbara avgifter</t>
  </si>
  <si>
    <t>Totala startavgifter</t>
  </si>
  <si>
    <t>Arrangemangsavgift</t>
  </si>
  <si>
    <t>Närtävling</t>
  </si>
  <si>
    <t>Distriktstävling</t>
  </si>
  <si>
    <t>Nationell tävling</t>
  </si>
  <si>
    <t>- 40 kr</t>
  </si>
  <si>
    <t>- 80 kr</t>
  </si>
  <si>
    <t>- 120 kr</t>
  </si>
  <si>
    <t>- 60 kr</t>
  </si>
  <si>
    <t>- 160 kr</t>
  </si>
  <si>
    <t>65 - 80 kr</t>
  </si>
  <si>
    <t>170 - 200 kr</t>
  </si>
  <si>
    <t>Arrangemangsavgift till SOFT</t>
  </si>
  <si>
    <t>Kvar till arrangör</t>
  </si>
  <si>
    <t>Fördelning arrangemangsavgift</t>
  </si>
  <si>
    <t>SOFT, 52 %</t>
  </si>
  <si>
    <t>Antal ordinarie startande</t>
  </si>
  <si>
    <t>Anmälningsavgift ordinarie</t>
  </si>
  <si>
    <t>Anmälningsavgift efteranmälan</t>
  </si>
  <si>
    <t>Anmälningsavgifter 2019, beslutade på förbundsmötet 2018</t>
  </si>
  <si>
    <t>Beräkning av arrangemangsavgiften 2019 - enkel</t>
  </si>
  <si>
    <t>Beräkning av arrangemangsavgiften 2019 - avancerad</t>
  </si>
  <si>
    <t>110 - 150 kr</t>
  </si>
  <si>
    <t>Distriktsförbunden, 48 %</t>
  </si>
  <si>
    <t xml:space="preserve">Tilläggsavgift </t>
  </si>
  <si>
    <t>Antal ordinarie anmälda</t>
  </si>
  <si>
    <t>Total arrangemangsavgift</t>
  </si>
  <si>
    <t>Tävling:</t>
  </si>
  <si>
    <t>xxxx loppet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</si>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</sst>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right"/>
    </xf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44" fontId="0" fillId="2" borderId="0" xfId="1" applyNumberFormat="1" applyFont="1" applyFill="1" applyBorder="1"/>
    <xf numFmtId="44" fontId="0" fillId="2" borderId="0" xfId="1" applyFont="1" applyFill="1" applyBorder="1"/>
    <xf numFmtId="44" fontId="0" fillId="2" borderId="0" xfId="0" applyNumberForma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44" fontId="0" fillId="3" borderId="6" xfId="1" applyNumberFormat="1" applyFont="1" applyFill="1" applyBorder="1"/>
    <xf numFmtId="44" fontId="0" fillId="3" borderId="7" xfId="1" applyNumberFormat="1" applyFont="1" applyFill="1" applyBorder="1"/>
    <xf numFmtId="44" fontId="0" fillId="3" borderId="8" xfId="1" applyNumberFormat="1" applyFont="1" applyFill="1" applyBorder="1"/>
    <xf numFmtId="44" fontId="3" fillId="2" borderId="0" xfId="0" applyNumberFormat="1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49" fontId="0" fillId="0" borderId="0" xfId="0" quotePrefix="1" applyNumberFormat="1" applyBorder="1" applyAlignment="1">
      <alignment horizontal="right"/>
    </xf>
    <xf numFmtId="49" fontId="0" fillId="0" borderId="13" xfId="0" quotePrefix="1" applyNumberFormat="1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44" fontId="0" fillId="3" borderId="17" xfId="1" applyNumberFormat="1" applyFont="1" applyFill="1" applyBorder="1"/>
    <xf numFmtId="44" fontId="0" fillId="3" borderId="18" xfId="1" applyNumberFormat="1" applyFont="1" applyFill="1" applyBorder="1"/>
    <xf numFmtId="44" fontId="0" fillId="3" borderId="19" xfId="1" applyNumberFormat="1" applyFont="1" applyFill="1" applyBorder="1"/>
    <xf numFmtId="164" fontId="0" fillId="2" borderId="0" xfId="0" applyNumberFormat="1" applyFill="1"/>
    <xf numFmtId="0" fontId="3" fillId="0" borderId="9" xfId="0" applyFont="1" applyBorder="1"/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Border="1"/>
    <xf numFmtId="0" fontId="0" fillId="0" borderId="3" xfId="0" applyBorder="1"/>
    <xf numFmtId="0" fontId="0" fillId="9" borderId="4" xfId="0" applyFill="1" applyBorder="1"/>
    <xf numFmtId="44" fontId="0" fillId="0" borderId="5" xfId="1" applyFont="1" applyBorder="1"/>
    <xf numFmtId="0" fontId="0" fillId="6" borderId="4" xfId="0" applyFill="1" applyBorder="1"/>
    <xf numFmtId="0" fontId="0" fillId="8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4" borderId="6" xfId="0" applyFill="1" applyBorder="1"/>
    <xf numFmtId="44" fontId="0" fillId="0" borderId="8" xfId="1" applyFont="1" applyBorder="1"/>
    <xf numFmtId="44" fontId="3" fillId="0" borderId="20" xfId="0" applyNumberFormat="1" applyFont="1" applyBorder="1"/>
    <xf numFmtId="0" fontId="1" fillId="4" borderId="0" xfId="0" applyFont="1" applyFill="1"/>
    <xf numFmtId="9" fontId="0" fillId="0" borderId="0" xfId="0" applyNumberFormat="1" applyAlignment="1" applyProtection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quotePrefix="1" applyFont="1"/>
    <xf numFmtId="15" fontId="0" fillId="0" borderId="0" xfId="0" applyNumberFormat="1" applyAlignment="1">
      <alignment horizontal="left"/>
    </xf>
    <xf numFmtId="14" fontId="0" fillId="0" borderId="0" xfId="0" applyNumberFormat="1"/>
    <xf numFmtId="0" fontId="0" fillId="0" borderId="15" xfId="0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7</xdr:row>
      <xdr:rowOff>66675</xdr:rowOff>
    </xdr:from>
    <xdr:to>
      <xdr:col>5</xdr:col>
      <xdr:colOff>333375</xdr:colOff>
      <xdr:row>12</xdr:row>
      <xdr:rowOff>161924</xdr:rowOff>
    </xdr:to>
    <xdr:sp macro="" textlink="">
      <xdr:nvSpPr>
        <xdr:cNvPr id="2" name="Plaket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2724151" y="1447800"/>
          <a:ext cx="2609849" cy="1047749"/>
        </a:xfrm>
        <a:prstGeom prst="plaqu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200" b="1"/>
            <a:t>Ändra</a:t>
          </a:r>
          <a:r>
            <a:rPr lang="sv-SE" sz="1200" b="1" baseline="0"/>
            <a:t> inget på den här sidan, den används bara för beräkning av arrangemangsavgiften.</a:t>
          </a:r>
          <a:endParaRPr lang="sv-SE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504823</xdr:colOff>
      <xdr:row>4</xdr:row>
      <xdr:rowOff>123825</xdr:rowOff>
    </xdr:from>
    <xdr:to>
      <xdr:col>10</xdr:col>
      <xdr:colOff>581025</xdr:colOff>
      <xdr:row>6</xdr:row>
      <xdr:rowOff>114300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448298" y="1133475"/>
          <a:ext cx="3733802" cy="381000"/>
        </a:xfrm>
        <a:prstGeom prst="wedgeEllipseCallout">
          <a:avLst>
            <a:gd name="adj1" fmla="val -61866"/>
            <a:gd name="adj2" fmla="val -4359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+50 % vid efteranmälan, beskattningsfri.</a:t>
          </a:r>
        </a:p>
      </xdr:txBody>
    </xdr:sp>
    <xdr:clientData/>
  </xdr:twoCellAnchor>
  <xdr:twoCellAnchor>
    <xdr:from>
      <xdr:col>5</xdr:col>
      <xdr:colOff>180974</xdr:colOff>
      <xdr:row>0</xdr:row>
      <xdr:rowOff>66674</xdr:rowOff>
    </xdr:from>
    <xdr:to>
      <xdr:col>8</xdr:col>
      <xdr:colOff>161925</xdr:colOff>
      <xdr:row>3</xdr:row>
      <xdr:rowOff>76199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095874" y="66674"/>
          <a:ext cx="1809751" cy="638175"/>
        </a:xfrm>
        <a:prstGeom prst="wedgeEllipseCallout">
          <a:avLst>
            <a:gd name="adj1" fmla="val -90017"/>
            <a:gd name="adj2" fmla="val 38396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Ändra</a:t>
          </a:r>
          <a:r>
            <a:rPr lang="sv-SE" sz="1100" baseline="0"/>
            <a:t> dessa värden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133348</xdr:colOff>
      <xdr:row>6</xdr:row>
      <xdr:rowOff>114300</xdr:rowOff>
    </xdr:from>
    <xdr:to>
      <xdr:col>12</xdr:col>
      <xdr:colOff>133350</xdr:colOff>
      <xdr:row>8</xdr:row>
      <xdr:rowOff>104775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657848" y="1438275"/>
          <a:ext cx="3657602" cy="381000"/>
        </a:xfrm>
        <a:prstGeom prst="wedgeEllipseCallout">
          <a:avLst>
            <a:gd name="adj1" fmla="val -87094"/>
            <a:gd name="adj2" fmla="val -99424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+50 % vid efteranmälan, beskattningsfri</a:t>
          </a:r>
        </a:p>
      </xdr:txBody>
    </xdr:sp>
    <xdr:clientData/>
  </xdr:twoCellAnchor>
  <xdr:twoCellAnchor>
    <xdr:from>
      <xdr:col>5</xdr:col>
      <xdr:colOff>180974</xdr:colOff>
      <xdr:row>0</xdr:row>
      <xdr:rowOff>142875</xdr:rowOff>
    </xdr:from>
    <xdr:to>
      <xdr:col>10</xdr:col>
      <xdr:colOff>285749</xdr:colOff>
      <xdr:row>2</xdr:row>
      <xdr:rowOff>104775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095874" y="142875"/>
          <a:ext cx="3152775" cy="514350"/>
        </a:xfrm>
        <a:prstGeom prst="wedgeEllipseCallout">
          <a:avLst>
            <a:gd name="adj1" fmla="val -73955"/>
            <a:gd name="adj2" fmla="val 69759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Värden hämtas från enkel översikt.</a:t>
          </a:r>
        </a:p>
      </xdr:txBody>
    </xdr:sp>
    <xdr:clientData/>
  </xdr:twoCellAnchor>
  <xdr:twoCellAnchor>
    <xdr:from>
      <xdr:col>5</xdr:col>
      <xdr:colOff>200024</xdr:colOff>
      <xdr:row>2</xdr:row>
      <xdr:rowOff>152399</xdr:rowOff>
    </xdr:from>
    <xdr:to>
      <xdr:col>11</xdr:col>
      <xdr:colOff>342900</xdr:colOff>
      <xdr:row>6</xdr:row>
      <xdr:rowOff>38099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114924" y="704849"/>
          <a:ext cx="3800476" cy="657225"/>
        </a:xfrm>
        <a:prstGeom prst="wedgeEllipseCallout">
          <a:avLst>
            <a:gd name="adj1" fmla="val -72128"/>
            <a:gd name="adj2" fmla="val 2915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Arrangemangsavgiften baseras bara på den</a:t>
          </a:r>
          <a:r>
            <a:rPr lang="sv-SE" sz="1100" baseline="0"/>
            <a:t> ordinarie anmälningsavgiften.</a:t>
          </a:r>
          <a:endParaRPr lang="sv-SE" sz="1100"/>
        </a:p>
      </xdr:txBody>
    </xdr:sp>
    <xdr:clientData/>
  </xdr:twoCellAnchor>
  <xdr:twoCellAnchor>
    <xdr:from>
      <xdr:col>5</xdr:col>
      <xdr:colOff>209548</xdr:colOff>
      <xdr:row>8</xdr:row>
      <xdr:rowOff>171449</xdr:rowOff>
    </xdr:from>
    <xdr:to>
      <xdr:col>10</xdr:col>
      <xdr:colOff>285749</xdr:colOff>
      <xdr:row>12</xdr:row>
      <xdr:rowOff>66674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5124448" y="1885949"/>
          <a:ext cx="3124201" cy="657225"/>
        </a:xfrm>
        <a:prstGeom prst="wedgeEllipseCallout">
          <a:avLst>
            <a:gd name="adj1" fmla="val -75289"/>
            <a:gd name="adj2" fmla="val -105782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Tilläggsavgift vid högkvalitativa arrangemang, beskattningsfri.</a:t>
          </a:r>
        </a:p>
      </xdr:txBody>
    </xdr:sp>
    <xdr:clientData/>
  </xdr:twoCellAnchor>
  <xdr:twoCellAnchor>
    <xdr:from>
      <xdr:col>3</xdr:col>
      <xdr:colOff>800099</xdr:colOff>
      <xdr:row>17</xdr:row>
      <xdr:rowOff>19049</xdr:rowOff>
    </xdr:from>
    <xdr:to>
      <xdr:col>10</xdr:col>
      <xdr:colOff>38100</xdr:colOff>
      <xdr:row>24</xdr:row>
      <xdr:rowOff>76200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67199" y="3448049"/>
          <a:ext cx="3733801" cy="1390651"/>
        </a:xfrm>
        <a:prstGeom prst="wedgeEllipseCallout">
          <a:avLst>
            <a:gd name="adj1" fmla="val -94796"/>
            <a:gd name="adj2" fmla="val -22704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sv-SE" sz="1100"/>
            <a:t>SOFT fördelar arrangemangsavgift mellan SOFT och distrikten,</a:t>
          </a:r>
          <a:r>
            <a:rPr lang="sv-SE" sz="1100" baseline="0"/>
            <a:t> där 52 % går till SOFT och 48 % går</a:t>
          </a:r>
          <a:r>
            <a:rPr lang="sv-SE" sz="1100"/>
            <a:t> till den distriktspott som fördelas ut till distrikten i form av det årliga distriktsbidraget/OF-bidraget.</a:t>
          </a:r>
        </a:p>
      </xdr:txBody>
    </xdr:sp>
    <xdr:clientData/>
  </xdr:twoCellAnchor>
  <xdr:twoCellAnchor>
    <xdr:from>
      <xdr:col>4</xdr:col>
      <xdr:colOff>552449</xdr:colOff>
      <xdr:row>13</xdr:row>
      <xdr:rowOff>28574</xdr:rowOff>
    </xdr:from>
    <xdr:to>
      <xdr:col>8</xdr:col>
      <xdr:colOff>323850</xdr:colOff>
      <xdr:row>16</xdr:row>
      <xdr:rowOff>114299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857749" y="2571749"/>
          <a:ext cx="2209801" cy="657225"/>
        </a:xfrm>
        <a:prstGeom prst="wedgeEllipseCallout">
          <a:avLst>
            <a:gd name="adj1" fmla="val -154672"/>
            <a:gd name="adj2" fmla="val -37665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v-SE" sz="1100"/>
            <a:t>Hela avgiften betalas till SOFT.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E33"/>
  <sheetViews>
    <sheetView tabSelected="1" topLeftCell="A4" workbookViewId="0">
      <selection activeCell="D22" sqref="D22"/>
    </sheetView>
  </sheetViews>
  <sheetFormatPr defaultRowHeight="15" x14ac:dyDescent="0.25"/>
  <cols>
    <col min="1" max="1" width="7.7109375" customWidth="1"/>
    <col min="2" max="2" width="23.140625" customWidth="1"/>
    <col min="3" max="3" width="16.7109375" customWidth="1"/>
    <col min="4" max="4" width="13.42578125" customWidth="1"/>
    <col min="5" max="5" width="14" customWidth="1"/>
  </cols>
  <sheetData>
    <row r="1" spans="1:5" ht="18.75" x14ac:dyDescent="0.3">
      <c r="A1" s="57" t="s">
        <v>40</v>
      </c>
      <c r="B1" s="38"/>
      <c r="C1" s="38"/>
    </row>
    <row r="2" spans="1:5" x14ac:dyDescent="0.25">
      <c r="E2" s="64">
        <v>44550</v>
      </c>
    </row>
    <row r="3" spans="1:5" x14ac:dyDescent="0.25">
      <c r="B3" s="1" t="s">
        <v>2</v>
      </c>
    </row>
    <row r="4" spans="1:5" x14ac:dyDescent="0.25">
      <c r="B4" t="s">
        <v>3</v>
      </c>
    </row>
    <row r="6" spans="1:5" x14ac:dyDescent="0.25">
      <c r="B6" s="59" t="s">
        <v>4</v>
      </c>
      <c r="C6" s="60" t="s">
        <v>5</v>
      </c>
      <c r="D6" s="61"/>
      <c r="E6" s="61"/>
    </row>
    <row r="8" spans="1:5" x14ac:dyDescent="0.25">
      <c r="A8" s="43" t="s">
        <v>6</v>
      </c>
      <c r="B8" t="s">
        <v>7</v>
      </c>
      <c r="C8" s="58">
        <v>0</v>
      </c>
    </row>
    <row r="9" spans="1:5" x14ac:dyDescent="0.25">
      <c r="A9" s="40" t="s">
        <v>8</v>
      </c>
      <c r="B9" t="s">
        <v>9</v>
      </c>
      <c r="C9" s="58">
        <v>0.12</v>
      </c>
    </row>
    <row r="10" spans="1:5" x14ac:dyDescent="0.25">
      <c r="A10" s="42" t="s">
        <v>10</v>
      </c>
      <c r="B10" t="s">
        <v>11</v>
      </c>
      <c r="C10" s="58">
        <v>0.23</v>
      </c>
    </row>
    <row r="11" spans="1:5" x14ac:dyDescent="0.25">
      <c r="A11" s="39" t="s">
        <v>12</v>
      </c>
      <c r="B11" t="s">
        <v>13</v>
      </c>
      <c r="C11" s="58">
        <v>0.34</v>
      </c>
    </row>
    <row r="12" spans="1:5" x14ac:dyDescent="0.25">
      <c r="A12" s="41" t="s">
        <v>14</v>
      </c>
      <c r="B12" t="s">
        <v>15</v>
      </c>
      <c r="C12" s="58">
        <v>0.41</v>
      </c>
    </row>
    <row r="13" spans="1:5" x14ac:dyDescent="0.25">
      <c r="A13" s="38" t="s">
        <v>16</v>
      </c>
      <c r="B13" t="s">
        <v>17</v>
      </c>
      <c r="C13" s="58">
        <v>0.47</v>
      </c>
    </row>
    <row r="14" spans="1:5" x14ac:dyDescent="0.25">
      <c r="B14" s="2"/>
    </row>
    <row r="15" spans="1:5" x14ac:dyDescent="0.25">
      <c r="B15" s="2" t="s">
        <v>55</v>
      </c>
      <c r="C15" t="s">
        <v>57</v>
      </c>
    </row>
    <row r="16" spans="1:5" ht="24.75" customHeight="1" x14ac:dyDescent="0.35">
      <c r="B16" s="62" t="s">
        <v>56</v>
      </c>
      <c r="C16" s="63">
        <v>44504</v>
      </c>
    </row>
    <row r="18" spans="2:5" x14ac:dyDescent="0.25">
      <c r="B18" s="1" t="s">
        <v>18</v>
      </c>
    </row>
    <row r="19" spans="2:5" x14ac:dyDescent="0.25">
      <c r="C19" s="44" t="s">
        <v>19</v>
      </c>
      <c r="D19" s="44" t="s">
        <v>20</v>
      </c>
      <c r="E19" s="45" t="s">
        <v>21</v>
      </c>
    </row>
    <row r="20" spans="2:5" x14ac:dyDescent="0.25">
      <c r="B20" t="s">
        <v>22</v>
      </c>
      <c r="C20">
        <v>160</v>
      </c>
      <c r="D20">
        <v>200</v>
      </c>
      <c r="E20">
        <f>C20*D20</f>
        <v>32000</v>
      </c>
    </row>
    <row r="21" spans="2:5" x14ac:dyDescent="0.25">
      <c r="B21" t="s">
        <v>26</v>
      </c>
      <c r="C21">
        <v>120</v>
      </c>
      <c r="D21">
        <v>500</v>
      </c>
      <c r="E21">
        <f t="shared" ref="E21:E22" si="0">C21*D21</f>
        <v>60000</v>
      </c>
    </row>
    <row r="22" spans="2:5" x14ac:dyDescent="0.25">
      <c r="B22" s="65" t="s">
        <v>25</v>
      </c>
      <c r="C22" s="65">
        <v>65</v>
      </c>
      <c r="D22" s="65">
        <v>300</v>
      </c>
      <c r="E22" s="65">
        <f t="shared" si="0"/>
        <v>19500</v>
      </c>
    </row>
    <row r="23" spans="2:5" x14ac:dyDescent="0.25">
      <c r="C23" s="3" t="s">
        <v>1</v>
      </c>
      <c r="D23">
        <f>SUM(D20:D22)</f>
        <v>1000</v>
      </c>
      <c r="E23" s="1">
        <f>SUM(E20:E22)</f>
        <v>111500</v>
      </c>
    </row>
    <row r="24" spans="2:5" ht="15.75" thickBot="1" x14ac:dyDescent="0.3"/>
    <row r="25" spans="2:5" x14ac:dyDescent="0.25">
      <c r="B25" s="46"/>
      <c r="C25" s="47"/>
    </row>
    <row r="26" spans="2:5" x14ac:dyDescent="0.25">
      <c r="B26" s="48" t="s">
        <v>6</v>
      </c>
      <c r="C26" s="49">
        <f>IF(E23&lt;2500,0,0)</f>
        <v>0</v>
      </c>
    </row>
    <row r="27" spans="2:5" x14ac:dyDescent="0.25">
      <c r="B27" s="50" t="s">
        <v>8</v>
      </c>
      <c r="C27" s="49">
        <f>IF(E23&lt;2500,0,IF(AND(OR(E23&gt;2500,E23=2500),E23&lt;5000),(E23-2500)*C9,IF(OR(E23=5000,E23&gt;5000),300,0)))</f>
        <v>300</v>
      </c>
    </row>
    <row r="28" spans="2:5" x14ac:dyDescent="0.25">
      <c r="B28" s="51" t="s">
        <v>10</v>
      </c>
      <c r="C28" s="49">
        <f>IF(E23&lt;5000,0,IF(AND(OR(E23&gt;5000,E23=5000),E23&lt;50000),(E23-5000)*C10,IF(OR(E23=50000,E23&gt;50000),10350,0)))</f>
        <v>10350</v>
      </c>
    </row>
    <row r="29" spans="2:5" x14ac:dyDescent="0.25">
      <c r="B29" s="52" t="s">
        <v>12</v>
      </c>
      <c r="C29" s="49">
        <f>IF(E23&lt;50000,0,IF(AND(OR(E23&gt;50000,E23=50000),E23&lt;100000),(E23-50000)*C11,IF(OR(E23=100000,E23&gt;100000),17000,0)))</f>
        <v>17000</v>
      </c>
    </row>
    <row r="30" spans="2:5" x14ac:dyDescent="0.25">
      <c r="B30" s="53" t="s">
        <v>14</v>
      </c>
      <c r="C30" s="49">
        <f>IF(E23&lt;100000,0,IF(AND(OR(E23&gt;100000,E23=100000),E23&lt;200000),(E23-100000)*C12,IF(OR(E23=200000,E23&gt;200000),41000,0)))</f>
        <v>4715</v>
      </c>
    </row>
    <row r="31" spans="2:5" ht="15.75" thickBot="1" x14ac:dyDescent="0.3">
      <c r="B31" s="54" t="s">
        <v>16</v>
      </c>
      <c r="C31" s="55">
        <f>IF(E23&gt;200000,(E23-200000)*C13,0)</f>
        <v>0</v>
      </c>
    </row>
    <row r="32" spans="2:5" ht="15.75" thickBot="1" x14ac:dyDescent="0.3">
      <c r="D32" s="3"/>
      <c r="E32" s="1"/>
    </row>
    <row r="33" spans="2:5" ht="15.75" thickBot="1" x14ac:dyDescent="0.3">
      <c r="B33" s="1" t="s">
        <v>54</v>
      </c>
      <c r="C33" s="56">
        <f>SUM(C26:C32)</f>
        <v>32365</v>
      </c>
      <c r="D33" s="3"/>
      <c r="E33" s="1"/>
    </row>
  </sheetData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1"/>
  <sheetViews>
    <sheetView showGridLines="0" workbookViewId="0">
      <selection activeCell="A14" sqref="A14"/>
    </sheetView>
  </sheetViews>
  <sheetFormatPr defaultRowHeight="15" x14ac:dyDescent="0.25"/>
  <cols>
    <col min="1" max="1" width="34.140625" customWidth="1"/>
    <col min="2" max="3" width="13.7109375" bestFit="1" customWidth="1"/>
    <col min="4" max="4" width="12.5703125" bestFit="1" customWidth="1"/>
  </cols>
  <sheetData>
    <row r="1" spans="1:9" ht="18.75" x14ac:dyDescent="0.3">
      <c r="A1" s="4" t="s">
        <v>48</v>
      </c>
      <c r="B1" s="5"/>
      <c r="C1" s="5"/>
      <c r="D1" s="5"/>
      <c r="E1" s="5"/>
      <c r="F1" s="5"/>
      <c r="G1" s="5"/>
      <c r="H1" s="5"/>
      <c r="I1" s="5"/>
    </row>
    <row r="2" spans="1:9" ht="30.75" customHeight="1" thickBot="1" x14ac:dyDescent="0.3">
      <c r="A2" s="5"/>
      <c r="B2" s="36" t="s">
        <v>23</v>
      </c>
      <c r="C2" s="36" t="s">
        <v>24</v>
      </c>
      <c r="D2" s="36" t="s">
        <v>25</v>
      </c>
      <c r="E2" s="5"/>
      <c r="F2" s="5"/>
      <c r="G2" s="5"/>
      <c r="H2" s="5"/>
      <c r="I2" s="5"/>
    </row>
    <row r="3" spans="1:9" x14ac:dyDescent="0.25">
      <c r="A3" s="5" t="s">
        <v>44</v>
      </c>
      <c r="B3" s="10">
        <v>100</v>
      </c>
      <c r="C3" s="11">
        <v>350</v>
      </c>
      <c r="D3" s="12">
        <v>250</v>
      </c>
      <c r="E3" s="5"/>
      <c r="F3" s="5"/>
      <c r="G3" s="5"/>
      <c r="H3" s="5"/>
      <c r="I3" s="5"/>
    </row>
    <row r="4" spans="1:9" x14ac:dyDescent="0.25">
      <c r="A4" s="5" t="s">
        <v>0</v>
      </c>
      <c r="B4" s="13">
        <v>25</v>
      </c>
      <c r="C4" s="14">
        <v>100</v>
      </c>
      <c r="D4" s="15">
        <v>50</v>
      </c>
      <c r="E4" s="5"/>
      <c r="F4" s="5"/>
      <c r="G4" s="5"/>
      <c r="H4" s="5"/>
      <c r="I4" s="5"/>
    </row>
    <row r="5" spans="1:9" ht="15.75" thickBot="1" x14ac:dyDescent="0.3">
      <c r="A5" s="5" t="s">
        <v>45</v>
      </c>
      <c r="B5" s="16">
        <v>170</v>
      </c>
      <c r="C5" s="17">
        <v>110</v>
      </c>
      <c r="D5" s="18">
        <v>65</v>
      </c>
      <c r="E5" s="5"/>
      <c r="F5" s="5"/>
      <c r="G5" s="5"/>
      <c r="H5" s="5"/>
      <c r="I5" s="5"/>
    </row>
    <row r="6" spans="1:9" x14ac:dyDescent="0.25">
      <c r="A6" s="5" t="s">
        <v>46</v>
      </c>
      <c r="B6" s="7">
        <f>B5*1.5</f>
        <v>255</v>
      </c>
      <c r="C6" s="7">
        <f>C5*1.5</f>
        <v>165</v>
      </c>
      <c r="D6" s="7">
        <f>D5*1.5</f>
        <v>97.5</v>
      </c>
      <c r="E6" s="5"/>
      <c r="F6" s="5"/>
      <c r="G6" s="5"/>
      <c r="H6" s="5"/>
      <c r="I6" s="5"/>
    </row>
    <row r="7" spans="1:9" x14ac:dyDescent="0.25">
      <c r="A7" s="5"/>
      <c r="B7" s="6"/>
      <c r="C7" s="6"/>
      <c r="D7" s="6"/>
      <c r="E7" s="5"/>
      <c r="F7" s="5"/>
      <c r="G7" s="5"/>
      <c r="H7" s="5"/>
      <c r="I7" s="5"/>
    </row>
    <row r="8" spans="1:9" x14ac:dyDescent="0.25">
      <c r="A8" s="37" t="s">
        <v>1</v>
      </c>
      <c r="B8" s="8">
        <f>B3*B5+B4*B6</f>
        <v>23375</v>
      </c>
      <c r="C8" s="8">
        <f>C3*C5+C4*C6</f>
        <v>55000</v>
      </c>
      <c r="D8" s="8">
        <f>D3*D5+D4*D6</f>
        <v>21125</v>
      </c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 t="s">
        <v>28</v>
      </c>
      <c r="B10" s="9">
        <f>SUM(B8:D8)</f>
        <v>99500</v>
      </c>
      <c r="C10" s="5"/>
      <c r="D10" s="5"/>
      <c r="E10" s="5"/>
      <c r="F10" s="5"/>
      <c r="G10" s="5"/>
      <c r="H10" s="5"/>
      <c r="I10" s="5"/>
    </row>
    <row r="11" spans="1:9" x14ac:dyDescent="0.25">
      <c r="A11" s="5" t="s">
        <v>27</v>
      </c>
      <c r="B11" s="9">
        <f>(B3+B4)*B5+(C3+C4)*C5+(D3+D4)*D5</f>
        <v>90250</v>
      </c>
      <c r="C11" s="5"/>
      <c r="D11" s="5"/>
      <c r="E11" s="5"/>
      <c r="F11" s="5"/>
      <c r="G11" s="5"/>
      <c r="H11" s="5"/>
      <c r="I11" s="5"/>
    </row>
    <row r="12" spans="1:9" x14ac:dyDescent="0.25">
      <c r="A12" s="5" t="s">
        <v>29</v>
      </c>
      <c r="B12" s="19">
        <f>Beräkningar!C33</f>
        <v>32365</v>
      </c>
      <c r="C12" s="5"/>
      <c r="D12" s="5"/>
      <c r="E12" s="5"/>
      <c r="F12" s="5"/>
      <c r="G12" s="5"/>
      <c r="H12" s="5"/>
      <c r="I12" s="5"/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5"/>
    </row>
    <row r="17" spans="1:4" x14ac:dyDescent="0.25">
      <c r="A17" s="33" t="s">
        <v>47</v>
      </c>
      <c r="B17" s="20"/>
      <c r="C17" s="20"/>
      <c r="D17" s="21"/>
    </row>
    <row r="18" spans="1:4" ht="21" customHeight="1" x14ac:dyDescent="0.25">
      <c r="A18" s="22"/>
      <c r="B18" s="34" t="s">
        <v>25</v>
      </c>
      <c r="C18" s="34" t="s">
        <v>24</v>
      </c>
      <c r="D18" s="35" t="s">
        <v>23</v>
      </c>
    </row>
    <row r="19" spans="1:4" x14ac:dyDescent="0.25">
      <c r="A19" s="22" t="s">
        <v>30</v>
      </c>
      <c r="B19" s="24" t="s">
        <v>33</v>
      </c>
      <c r="C19" s="24" t="s">
        <v>34</v>
      </c>
      <c r="D19" s="23"/>
    </row>
    <row r="20" spans="1:4" x14ac:dyDescent="0.25">
      <c r="A20" s="22" t="s">
        <v>31</v>
      </c>
      <c r="B20" s="24" t="s">
        <v>36</v>
      </c>
      <c r="C20" s="24" t="s">
        <v>35</v>
      </c>
      <c r="D20" s="25" t="s">
        <v>37</v>
      </c>
    </row>
    <row r="21" spans="1:4" x14ac:dyDescent="0.25">
      <c r="A21" s="26" t="s">
        <v>32</v>
      </c>
      <c r="B21" s="27" t="s">
        <v>38</v>
      </c>
      <c r="C21" s="27" t="s">
        <v>50</v>
      </c>
      <c r="D21" s="28" t="s">
        <v>39</v>
      </c>
    </row>
  </sheetData>
  <pageMargins left="0.7" right="0.7" top="0.75" bottom="0.75" header="0.3" footer="0.3"/>
  <pageSetup paperSize="9" orientation="portrait" r:id="rId1"/>
  <ignoredErrors>
    <ignoredError sqref="B19:C20 D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21"/>
  <sheetViews>
    <sheetView showGridLines="0" workbookViewId="0">
      <selection activeCell="A22" sqref="A22"/>
    </sheetView>
  </sheetViews>
  <sheetFormatPr defaultRowHeight="15" x14ac:dyDescent="0.25"/>
  <cols>
    <col min="1" max="1" width="32.140625" customWidth="1"/>
    <col min="2" max="3" width="13.7109375" bestFit="1" customWidth="1"/>
    <col min="4" max="4" width="12.5703125" bestFit="1" customWidth="1"/>
  </cols>
  <sheetData>
    <row r="1" spans="1:9" ht="18.75" x14ac:dyDescent="0.3">
      <c r="A1" s="4" t="s">
        <v>49</v>
      </c>
      <c r="B1" s="5"/>
      <c r="C1" s="5"/>
      <c r="D1" s="5"/>
      <c r="E1" s="5"/>
      <c r="F1" s="5"/>
      <c r="G1" s="5"/>
      <c r="H1" s="5"/>
      <c r="I1" s="5"/>
    </row>
    <row r="2" spans="1:9" ht="24.75" customHeight="1" x14ac:dyDescent="0.25">
      <c r="A2" s="5"/>
      <c r="B2" s="36" t="s">
        <v>23</v>
      </c>
      <c r="C2" s="36" t="s">
        <v>24</v>
      </c>
      <c r="D2" s="36" t="s">
        <v>25</v>
      </c>
      <c r="E2" s="5"/>
      <c r="F2" s="5"/>
      <c r="G2" s="5"/>
      <c r="H2" s="5"/>
      <c r="I2" s="5"/>
    </row>
    <row r="3" spans="1:9" x14ac:dyDescent="0.25">
      <c r="A3" s="5" t="s">
        <v>53</v>
      </c>
      <c r="B3" s="5">
        <f>'Enkel översikt'!B3</f>
        <v>100</v>
      </c>
      <c r="C3" s="5">
        <f>'Enkel översikt'!C3</f>
        <v>350</v>
      </c>
      <c r="D3" s="5">
        <f>'Enkel översikt'!D3</f>
        <v>250</v>
      </c>
      <c r="E3" s="5"/>
      <c r="F3" s="5"/>
      <c r="G3" s="5"/>
      <c r="H3" s="5"/>
      <c r="I3" s="5"/>
    </row>
    <row r="4" spans="1:9" x14ac:dyDescent="0.25">
      <c r="A4" s="5" t="s">
        <v>0</v>
      </c>
      <c r="B4" s="5">
        <f>'Enkel översikt'!B4</f>
        <v>25</v>
      </c>
      <c r="C4" s="5">
        <f>'Enkel översikt'!C4</f>
        <v>100</v>
      </c>
      <c r="D4" s="5">
        <f>'Enkel översikt'!D4</f>
        <v>50</v>
      </c>
      <c r="E4" s="5"/>
      <c r="F4" s="5"/>
      <c r="G4" s="5"/>
      <c r="H4" s="5"/>
      <c r="I4" s="5"/>
    </row>
    <row r="5" spans="1:9" x14ac:dyDescent="0.25">
      <c r="A5" s="5" t="s">
        <v>45</v>
      </c>
      <c r="B5" s="32">
        <f>'Enkel översikt'!B5</f>
        <v>170</v>
      </c>
      <c r="C5" s="32">
        <f>'Enkel översikt'!C5</f>
        <v>110</v>
      </c>
      <c r="D5" s="32">
        <f>'Enkel översikt'!D5</f>
        <v>65</v>
      </c>
      <c r="E5" s="5"/>
      <c r="F5" s="5"/>
      <c r="G5" s="5"/>
      <c r="H5" s="5"/>
      <c r="I5" s="5"/>
    </row>
    <row r="6" spans="1:9" ht="15.75" thickBot="1" x14ac:dyDescent="0.3">
      <c r="A6" s="5" t="s">
        <v>46</v>
      </c>
      <c r="B6" s="7">
        <f>B5*1.5</f>
        <v>255</v>
      </c>
      <c r="C6" s="7">
        <f>C5*1.5</f>
        <v>165</v>
      </c>
      <c r="D6" s="7">
        <f>D5*1.5</f>
        <v>97.5</v>
      </c>
      <c r="E6" s="5"/>
      <c r="F6" s="5"/>
      <c r="G6" s="5"/>
      <c r="H6" s="5"/>
      <c r="I6" s="5"/>
    </row>
    <row r="7" spans="1:9" ht="15.75" thickBot="1" x14ac:dyDescent="0.3">
      <c r="A7" s="5" t="s">
        <v>52</v>
      </c>
      <c r="B7" s="29">
        <v>50</v>
      </c>
      <c r="C7" s="30">
        <v>0</v>
      </c>
      <c r="D7" s="31">
        <v>0</v>
      </c>
      <c r="E7" s="5"/>
      <c r="F7" s="5"/>
      <c r="G7" s="5"/>
      <c r="H7" s="5"/>
      <c r="I7" s="5"/>
    </row>
    <row r="8" spans="1:9" x14ac:dyDescent="0.25">
      <c r="A8" s="5"/>
      <c r="B8" s="7"/>
      <c r="C8" s="7"/>
      <c r="D8" s="7"/>
      <c r="E8" s="5"/>
      <c r="F8" s="5"/>
      <c r="G8" s="5"/>
      <c r="H8" s="5"/>
      <c r="I8" s="5"/>
    </row>
    <row r="9" spans="1:9" x14ac:dyDescent="0.25">
      <c r="A9" s="5"/>
      <c r="B9" s="6"/>
      <c r="C9" s="6"/>
      <c r="D9" s="6"/>
      <c r="E9" s="5"/>
      <c r="F9" s="5"/>
      <c r="G9" s="5"/>
      <c r="H9" s="5"/>
      <c r="I9" s="5"/>
    </row>
    <row r="10" spans="1:9" x14ac:dyDescent="0.25">
      <c r="A10" s="37" t="s">
        <v>1</v>
      </c>
      <c r="B10" s="8">
        <f>B3*B5+B4*B6+(B3+B4)*B7</f>
        <v>29625</v>
      </c>
      <c r="C10" s="8">
        <f t="shared" ref="C10:D10" si="0">C3*C5+C4*C6+(C3+C4)*C7</f>
        <v>55000</v>
      </c>
      <c r="D10" s="8">
        <f t="shared" si="0"/>
        <v>21125</v>
      </c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5" t="s">
        <v>28</v>
      </c>
      <c r="B12" s="9">
        <f>SUM(B10:D10)</f>
        <v>105750</v>
      </c>
      <c r="C12" s="5"/>
      <c r="D12" s="5"/>
      <c r="E12" s="5"/>
      <c r="F12" s="5"/>
      <c r="G12" s="5"/>
      <c r="H12" s="5"/>
      <c r="I12" s="5"/>
    </row>
    <row r="13" spans="1:9" x14ac:dyDescent="0.25">
      <c r="A13" s="5" t="s">
        <v>27</v>
      </c>
      <c r="B13" s="9">
        <f>(B3+B4)*B5+(C3+C4)*C5+(D3+D4)*D5</f>
        <v>90250</v>
      </c>
      <c r="C13" s="5"/>
      <c r="D13" s="5"/>
      <c r="E13" s="5"/>
      <c r="F13" s="5"/>
      <c r="G13" s="5"/>
      <c r="H13" s="5"/>
      <c r="I13" s="5"/>
    </row>
    <row r="14" spans="1:9" x14ac:dyDescent="0.25">
      <c r="A14" s="5" t="s">
        <v>29</v>
      </c>
      <c r="B14" s="19">
        <f>Beräkningar!C33</f>
        <v>32365</v>
      </c>
      <c r="C14" s="5"/>
      <c r="D14" s="5"/>
      <c r="E14" s="5"/>
      <c r="F14" s="5"/>
      <c r="G14" s="5"/>
      <c r="H14" s="5"/>
      <c r="I14" s="5"/>
    </row>
    <row r="15" spans="1:9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5">
      <c r="A16" s="5" t="s">
        <v>41</v>
      </c>
      <c r="B16" s="9">
        <f>B12-B14</f>
        <v>73385</v>
      </c>
      <c r="C16" s="5"/>
      <c r="D16" s="5"/>
      <c r="E16" s="5"/>
      <c r="F16" s="5"/>
      <c r="G16" s="5"/>
      <c r="H16" s="5"/>
      <c r="I16" s="5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37" t="s">
        <v>42</v>
      </c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 t="s">
        <v>51</v>
      </c>
      <c r="B19" s="9">
        <f>B14*0.48</f>
        <v>15535.199999999999</v>
      </c>
      <c r="C19" s="5"/>
      <c r="D19" s="5"/>
      <c r="E19" s="5"/>
      <c r="F19" s="5"/>
      <c r="G19" s="5"/>
      <c r="H19" s="5"/>
      <c r="I19" s="5"/>
    </row>
    <row r="20" spans="1:9" x14ac:dyDescent="0.25">
      <c r="A20" s="5" t="s">
        <v>43</v>
      </c>
      <c r="B20" s="9">
        <f>B14*0.52</f>
        <v>16829.8</v>
      </c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C84EF68BD0EE48869163C271F0C5AC" ma:contentTypeVersion="1" ma:contentTypeDescription="Skapa ett nytt dokument." ma:contentTypeScope="" ma:versionID="4c825941057f39a85f0385e1549f3ee8">
  <xsd:schema xmlns:xsd="http://www.w3.org/2001/XMLSchema" xmlns:xs="http://www.w3.org/2001/XMLSchema" xmlns:p="http://schemas.microsoft.com/office/2006/metadata/properties" xmlns:ns2="e01893e4-719e-420c-8aa5-9b416f619102" targetNamespace="http://schemas.microsoft.com/office/2006/metadata/properties" ma:root="true" ma:fieldsID="b9534b9aafc25a5dc0ef2fef99301248" ns2:_="">
    <xsd:import namespace="e01893e4-719e-420c-8aa5-9b416f61910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893e4-719e-420c-8aa5-9b416f6191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DCD849-26F2-4E1B-A9AD-69EFBC2A1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893e4-719e-420c-8aa5-9b416f619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590F14-361B-4580-B64F-316260A8F441}">
  <ds:schemaRefs>
    <ds:schemaRef ds:uri="http://schemas.microsoft.com/office/2006/documentManagement/types"/>
    <ds:schemaRef ds:uri="http://www.w3.org/XML/1998/namespace"/>
    <ds:schemaRef ds:uri="e01893e4-719e-420c-8aa5-9b416f619102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D2AF17B-8BF5-4151-B4F2-17A252829E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Beräkningar</vt:lpstr>
      <vt:lpstr>Enkel översikt</vt:lpstr>
      <vt:lpstr>Avancerad översikt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2021-12-21T12:53:50Z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0x0101000BC84EF68BD0EE48869163C271F0C5AC</vt:lpwstr>
  </property>
</Properties>
</file>